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508\508 compliant documents\DFAS\"/>
    </mc:Choice>
  </mc:AlternateContent>
  <bookViews>
    <workbookView xWindow="360" yWindow="75" windowWidth="11415" windowHeight="8505"/>
  </bookViews>
  <sheets>
    <sheet name="Wksheet" sheetId="1" r:id="rId1"/>
    <sheet name="Fringe" sheetId="2" r:id="rId2"/>
    <sheet name="Indirect" sheetId="3" r:id="rId3"/>
  </sheets>
  <calcPr calcId="152511"/>
</workbook>
</file>

<file path=xl/calcChain.xml><?xml version="1.0" encoding="utf-8"?>
<calcChain xmlns="http://schemas.openxmlformats.org/spreadsheetml/2006/main">
  <c r="B13" i="2" l="1"/>
  <c r="B14" i="2"/>
  <c r="B15" i="2"/>
  <c r="B16" i="2"/>
  <c r="B17" i="2"/>
  <c r="B18" i="2"/>
  <c r="B22" i="2"/>
  <c r="B23" i="2"/>
  <c r="B24" i="2"/>
  <c r="B10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5" i="3"/>
  <c r="B37" i="3"/>
  <c r="B39" i="3"/>
  <c r="B40" i="3"/>
  <c r="B41" i="3"/>
  <c r="B42" i="3"/>
  <c r="B43" i="3"/>
  <c r="B46" i="3" s="1"/>
  <c r="B44" i="3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B47" i="1"/>
  <c r="C47" i="1"/>
  <c r="D47" i="1"/>
  <c r="E47" i="1"/>
  <c r="F47" i="1"/>
  <c r="G47" i="1"/>
  <c r="H47" i="1" l="1"/>
  <c r="B25" i="2"/>
  <c r="C15" i="2" s="1"/>
  <c r="B19" i="2"/>
  <c r="C13" i="2" l="1"/>
  <c r="C16" i="2"/>
  <c r="C17" i="2"/>
  <c r="C18" i="2"/>
  <c r="B27" i="2"/>
  <c r="B11" i="3" s="1"/>
  <c r="B32" i="3" s="1"/>
  <c r="C14" i="2"/>
  <c r="F49" i="1" l="1"/>
  <c r="F52" i="1" s="1"/>
  <c r="D49" i="1"/>
  <c r="D52" i="1" s="1"/>
  <c r="C19" i="2"/>
  <c r="G49" i="1"/>
  <c r="G52" i="1" s="1"/>
  <c r="C49" i="1"/>
  <c r="B38" i="3" l="1"/>
  <c r="E49" i="1"/>
  <c r="E52" i="1" s="1"/>
  <c r="C52" i="1"/>
  <c r="B36" i="3"/>
  <c r="B45" i="3" l="1"/>
  <c r="B48" i="3" s="1"/>
  <c r="C27" i="3" s="1"/>
  <c r="B52" i="1"/>
  <c r="C28" i="3"/>
  <c r="C10" i="3"/>
  <c r="C16" i="3"/>
  <c r="B49" i="3"/>
  <c r="C23" i="3" l="1"/>
  <c r="C17" i="3"/>
  <c r="C11" i="3"/>
  <c r="C20" i="3"/>
  <c r="C24" i="3"/>
  <c r="C29" i="3"/>
  <c r="C13" i="3"/>
  <c r="C19" i="3"/>
  <c r="C14" i="3"/>
  <c r="C18" i="3"/>
  <c r="C26" i="3"/>
  <c r="C25" i="3"/>
  <c r="C31" i="3"/>
  <c r="C15" i="3"/>
  <c r="C30" i="3"/>
  <c r="C22" i="3"/>
  <c r="C12" i="3"/>
  <c r="C32" i="3" s="1"/>
  <c r="C21" i="3"/>
</calcChain>
</file>

<file path=xl/sharedStrings.xml><?xml version="1.0" encoding="utf-8"?>
<sst xmlns="http://schemas.openxmlformats.org/spreadsheetml/2006/main" count="152" uniqueCount="108">
  <si>
    <t>ACCOUNT</t>
  </si>
  <si>
    <t>Labor</t>
  </si>
  <si>
    <t xml:space="preserve">Vacation </t>
  </si>
  <si>
    <t>Holidays</t>
  </si>
  <si>
    <t>Sick Leave</t>
  </si>
  <si>
    <t>Payroll Taxes</t>
  </si>
  <si>
    <t>Rent</t>
  </si>
  <si>
    <t>Utilities</t>
  </si>
  <si>
    <t>Telephone</t>
  </si>
  <si>
    <t>Equipment Rental</t>
  </si>
  <si>
    <t>Expendable Equipment</t>
  </si>
  <si>
    <t>Repairs &amp; Maintenance</t>
  </si>
  <si>
    <t>General Lab Supplies</t>
  </si>
  <si>
    <t>Travel</t>
  </si>
  <si>
    <t>Consultants</t>
  </si>
  <si>
    <t>Waste Disposal</t>
  </si>
  <si>
    <t>Training</t>
  </si>
  <si>
    <t>Liability Insurance</t>
  </si>
  <si>
    <t>Licenses</t>
  </si>
  <si>
    <t>Dues &amp; Subscriptions</t>
  </si>
  <si>
    <t>Postage</t>
  </si>
  <si>
    <t>Recruitment</t>
  </si>
  <si>
    <t>AMOUNT</t>
  </si>
  <si>
    <t>DIRECT</t>
  </si>
  <si>
    <t>FRINGE</t>
  </si>
  <si>
    <t>401 (k) Plan</t>
  </si>
  <si>
    <t>Group Insurance</t>
  </si>
  <si>
    <t>Materials &amp; Supplies</t>
  </si>
  <si>
    <t>Other Direct Costs</t>
  </si>
  <si>
    <t>Subcontracts</t>
  </si>
  <si>
    <t>Depreciation</t>
  </si>
  <si>
    <t>Office Supplies</t>
  </si>
  <si>
    <t>Fringe Benefit Allocation</t>
  </si>
  <si>
    <t>Trial Balance Total</t>
  </si>
  <si>
    <t>Cost Pool Totals</t>
  </si>
  <si>
    <t>1. Get the company trial balance for all expense accounts</t>
  </si>
  <si>
    <t>2. For each expense account identify costs by cost pool (direct, fringe, etc.)</t>
  </si>
  <si>
    <t>4. Allocate fringe benefits to each cost pool based on the fringe benefit rate</t>
  </si>
  <si>
    <t>STEPS TO COMPLETING WORKSHEET</t>
  </si>
  <si>
    <t>UNALLOW</t>
  </si>
  <si>
    <t>Legal</t>
  </si>
  <si>
    <t>Accounting</t>
  </si>
  <si>
    <t>NOTES:</t>
  </si>
  <si>
    <t>(33.097% of Labor)</t>
  </si>
  <si>
    <t>Interest</t>
  </si>
  <si>
    <t>ELEMENT</t>
  </si>
  <si>
    <t>POOL:</t>
  </si>
  <si>
    <t>1.</t>
  </si>
  <si>
    <t xml:space="preserve">Holidays </t>
  </si>
  <si>
    <t xml:space="preserve">Sick Leave </t>
  </si>
  <si>
    <t>401(k) Plan</t>
  </si>
  <si>
    <t>BASE:</t>
  </si>
  <si>
    <t>2.</t>
  </si>
  <si>
    <t xml:space="preserve">Rent </t>
  </si>
  <si>
    <t>TOTAL (A)</t>
  </si>
  <si>
    <t>BASE:(modified direct cost)</t>
  </si>
  <si>
    <t>INDIRECT</t>
  </si>
  <si>
    <t xml:space="preserve">Consultants </t>
  </si>
  <si>
    <t xml:space="preserve">Travel </t>
  </si>
  <si>
    <t>Equipment</t>
  </si>
  <si>
    <t>SUBTOTAL</t>
  </si>
  <si>
    <t>Subcontracts &gt; $25,000</t>
  </si>
  <si>
    <t>3. Calculate the fringe benefit rate (see example on "Fringe" sheet)</t>
  </si>
  <si>
    <t>Direct Equipment Purchases</t>
  </si>
  <si>
    <t>PROOF</t>
  </si>
  <si>
    <t>COLUMN</t>
  </si>
  <si>
    <t>1. Legal fees for patent costs unallowable.</t>
  </si>
  <si>
    <t>2. Interest costs unallowable.</t>
  </si>
  <si>
    <t>Indirect (Overhead/G&amp;A) Labor</t>
  </si>
  <si>
    <t>5. Determine each cost pool and calculate the Indirect rate (see "Indirect" sheet)</t>
  </si>
  <si>
    <t xml:space="preserve">Indirect Labor Fringe Benefits </t>
  </si>
  <si>
    <t xml:space="preserve">TOTAL (B) </t>
  </si>
  <si>
    <t xml:space="preserve">TOTAL  (A) </t>
  </si>
  <si>
    <t xml:space="preserve">TOTAL  (B) </t>
  </si>
  <si>
    <r>
      <t xml:space="preserve">RATE </t>
    </r>
    <r>
      <rPr>
        <b/>
        <i/>
        <sz val="12"/>
        <rFont val="Arial"/>
        <family val="2"/>
      </rPr>
      <t>= (A) / (B)</t>
    </r>
  </si>
  <si>
    <t>% OF BASE</t>
  </si>
  <si>
    <t>123 Easy, Inc.</t>
  </si>
  <si>
    <t>Indirect Cost Worksheet</t>
  </si>
  <si>
    <t xml:space="preserve"> Two Tier Example</t>
  </si>
  <si>
    <t>(OVERHEAD</t>
  </si>
  <si>
    <t>/G&amp;A)</t>
  </si>
  <si>
    <t xml:space="preserve">                               TRIAL BALANCE</t>
  </si>
  <si>
    <t xml:space="preserve">                                                 FRINGE BENEFITS</t>
  </si>
  <si>
    <t xml:space="preserve">                                               123 Easy, Inc.</t>
  </si>
  <si>
    <t xml:space="preserve">                                               Two Tier Example</t>
  </si>
  <si>
    <r>
      <t xml:space="preserve"> PAID ABSENCES: </t>
    </r>
    <r>
      <rPr>
        <sz val="12"/>
        <color rgb="FF000000"/>
        <rFont val="Arial"/>
        <family val="2"/>
      </rPr>
      <t xml:space="preserve">For informational purposes: 123 Easy's paid </t>
    </r>
  </si>
  <si>
    <t xml:space="preserve"> absence policy is as follows:</t>
  </si>
  <si>
    <t xml:space="preserve">     Vacation: 3 weeks or 120 hours</t>
  </si>
  <si>
    <t xml:space="preserve">     Holidays: 10 days or 80 hours</t>
  </si>
  <si>
    <t xml:space="preserve">     Sick Leave: 5 days or 40 hours</t>
  </si>
  <si>
    <r>
      <t xml:space="preserve">1. Rate Base Determination: </t>
    </r>
    <r>
      <rPr>
        <sz val="12"/>
        <color rgb="FF000000"/>
        <rFont val="Arial"/>
        <family val="2"/>
      </rPr>
      <t>The base is used to allocate Indirect (Overhead/G&amp;A) costs</t>
    </r>
  </si>
  <si>
    <t xml:space="preserve">    and wages, direct salaries and wages plus fringe benefits, total direct costs (no exclusions), or </t>
  </si>
  <si>
    <t xml:space="preserve">    modified total direct costs (e.g., total direct costs excluding equipment, total direct costs </t>
  </si>
  <si>
    <t xml:space="preserve">    excluding equipment and subcontract costs in excess of $25,000 per subcontract per project </t>
  </si>
  <si>
    <t xml:space="preserve">    period [as used in this example], etc.). The base an organization chooses to allocate Indirect </t>
  </si>
  <si>
    <t xml:space="preserve">    (Overhead/G&amp;A) costs should result in an EQUITABLE ALLOCATION OF INDIRECT COSTS </t>
  </si>
  <si>
    <t xml:space="preserve">    TO ALL PROJECTS.</t>
  </si>
  <si>
    <t xml:space="preserve">                                                                                                    Indirect (Overhead/G&amp;A)</t>
  </si>
  <si>
    <t xml:space="preserve">                                                                                                123 Easy, Inc.</t>
  </si>
  <si>
    <t xml:space="preserve">                                                                                                   Two Tier Example</t>
  </si>
  <si>
    <t xml:space="preserve"> NOTES:</t>
  </si>
  <si>
    <t>NIH</t>
  </si>
  <si>
    <t>Other Direct Labor</t>
  </si>
  <si>
    <t>Other Direct Labor Fringe Benefits</t>
  </si>
  <si>
    <t>NIH Direct Labor</t>
  </si>
  <si>
    <t>NIH Direct Labor Fringe Benefits</t>
  </si>
  <si>
    <t xml:space="preserve">    equitably to ALL PROJECTS (Direct and Commercial).  The base can be direct salaries 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</si>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</sst>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</numFmts>
  <fonts count="16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</font>
    <font>
      <b/>
      <i/>
      <u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</font>
    <font>
      <sz val="12"/>
      <name val="Arial"/>
    </font>
    <font>
      <b/>
      <sz val="12"/>
      <name val="Arial"/>
    </font>
    <font>
      <b/>
      <i/>
      <u/>
      <sz val="12"/>
      <name val="Arial"/>
    </font>
    <font>
      <b/>
      <u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double">
        <color indexed="63"/>
      </bottom>
      <diagonal/>
    </border>
    <border>
      <left/>
      <right style="thin">
        <color indexed="64"/>
      </right>
      <top/>
      <bottom style="double">
        <color indexed="63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 style="double">
        <color indexed="64"/>
      </bottom>
      <diagonal/>
    </border>
    <border>
      <left style="thin">
        <color indexed="55"/>
      </left>
      <right style="thin">
        <color indexed="8"/>
      </right>
      <top/>
      <bottom/>
      <diagonal/>
    </border>
    <border>
      <left style="thin">
        <color indexed="55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55"/>
      </right>
      <top/>
      <bottom style="double">
        <color indexed="64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/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/>
    <xf numFmtId="0" fontId="0" fillId="0" borderId="2" xfId="0" applyBorder="1"/>
    <xf numFmtId="0" fontId="0" fillId="0" borderId="1" xfId="0" applyBorder="1"/>
    <xf numFmtId="0" fontId="6" fillId="0" borderId="0" xfId="0" applyFont="1"/>
    <xf numFmtId="49" fontId="5" fillId="0" borderId="0" xfId="0" applyNumberFormat="1" applyFont="1" applyAlignment="1">
      <alignment horizontal="center"/>
    </xf>
    <xf numFmtId="10" fontId="4" fillId="0" borderId="0" xfId="0" applyNumberFormat="1" applyFont="1" applyBorder="1"/>
    <xf numFmtId="0" fontId="9" fillId="0" borderId="0" xfId="0" applyFont="1"/>
    <xf numFmtId="0" fontId="10" fillId="0" borderId="0" xfId="0" applyFont="1"/>
    <xf numFmtId="165" fontId="10" fillId="0" borderId="0" xfId="2" applyNumberFormat="1" applyFont="1"/>
    <xf numFmtId="164" fontId="10" fillId="0" borderId="0" xfId="1" applyNumberFormat="1" applyFont="1"/>
    <xf numFmtId="165" fontId="11" fillId="0" borderId="3" xfId="2" applyNumberFormat="1" applyFont="1" applyBorder="1"/>
    <xf numFmtId="164" fontId="11" fillId="0" borderId="0" xfId="1" applyNumberFormat="1" applyFont="1" applyBorder="1"/>
    <xf numFmtId="0" fontId="0" fillId="0" borderId="4" xfId="0" applyBorder="1"/>
    <xf numFmtId="0" fontId="0" fillId="0" borderId="6" xfId="0" applyBorder="1"/>
    <xf numFmtId="0" fontId="0" fillId="0" borderId="9" xfId="0" applyBorder="1"/>
    <xf numFmtId="10" fontId="10" fillId="0" borderId="10" xfId="0" applyNumberFormat="1" applyFont="1" applyBorder="1"/>
    <xf numFmtId="10" fontId="11" fillId="0" borderId="11" xfId="0" applyNumberFormat="1" applyFont="1" applyBorder="1"/>
    <xf numFmtId="0" fontId="10" fillId="0" borderId="10" xfId="0" applyFont="1" applyBorder="1"/>
    <xf numFmtId="0" fontId="10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/>
    <xf numFmtId="10" fontId="11" fillId="0" borderId="1" xfId="0" applyNumberFormat="1" applyFont="1" applyBorder="1"/>
    <xf numFmtId="0" fontId="10" fillId="0" borderId="12" xfId="0" applyFont="1" applyBorder="1"/>
    <xf numFmtId="49" fontId="11" fillId="0" borderId="13" xfId="0" applyNumberFormat="1" applyFont="1" applyBorder="1" applyAlignment="1">
      <alignment horizontal="center"/>
    </xf>
    <xf numFmtId="165" fontId="11" fillId="0" borderId="14" xfId="2" applyNumberFormat="1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17" xfId="0" applyFont="1" applyBorder="1"/>
    <xf numFmtId="49" fontId="11" fillId="0" borderId="18" xfId="0" applyNumberFormat="1" applyFont="1" applyBorder="1" applyAlignment="1">
      <alignment horizontal="center"/>
    </xf>
    <xf numFmtId="165" fontId="10" fillId="0" borderId="4" xfId="2" applyNumberFormat="1" applyFont="1" applyBorder="1"/>
    <xf numFmtId="164" fontId="10" fillId="0" borderId="4" xfId="1" applyNumberFormat="1" applyFont="1" applyBorder="1"/>
    <xf numFmtId="165" fontId="4" fillId="0" borderId="19" xfId="2" applyNumberFormat="1" applyFont="1" applyBorder="1"/>
    <xf numFmtId="166" fontId="4" fillId="0" borderId="20" xfId="0" applyNumberFormat="1" applyFont="1" applyBorder="1"/>
    <xf numFmtId="10" fontId="7" fillId="0" borderId="21" xfId="0" applyNumberFormat="1" applyFont="1" applyBorder="1"/>
    <xf numFmtId="166" fontId="4" fillId="0" borderId="22" xfId="0" applyNumberFormat="1" applyFont="1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6" fillId="0" borderId="6" xfId="0" applyFont="1" applyBorder="1"/>
    <xf numFmtId="0" fontId="10" fillId="0" borderId="6" xfId="0" applyFont="1" applyBorder="1"/>
    <xf numFmtId="0" fontId="6" fillId="0" borderId="26" xfId="0" applyFont="1" applyBorder="1"/>
    <xf numFmtId="0" fontId="0" fillId="0" borderId="27" xfId="0" applyBorder="1"/>
    <xf numFmtId="0" fontId="11" fillId="0" borderId="25" xfId="0" applyFont="1" applyBorder="1" applyAlignment="1">
      <alignment horizontal="right"/>
    </xf>
    <xf numFmtId="0" fontId="12" fillId="0" borderId="6" xfId="0" applyFont="1" applyBorder="1"/>
    <xf numFmtId="0" fontId="11" fillId="0" borderId="30" xfId="0" applyFont="1" applyBorder="1" applyAlignment="1">
      <alignment horizontal="right"/>
    </xf>
    <xf numFmtId="0" fontId="10" fillId="0" borderId="6" xfId="0" applyFont="1" applyBorder="1" applyAlignment="1">
      <alignment horizontal="left"/>
    </xf>
    <xf numFmtId="0" fontId="6" fillId="0" borderId="8" xfId="0" applyFont="1" applyBorder="1"/>
    <xf numFmtId="0" fontId="10" fillId="0" borderId="31" xfId="0" applyFont="1" applyBorder="1"/>
    <xf numFmtId="0" fontId="3" fillId="2" borderId="29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3" fillId="2" borderId="3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3" xfId="0" applyFill="1" applyBorder="1" applyAlignment="1"/>
    <xf numFmtId="0" fontId="4" fillId="2" borderId="3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/>
    <xf numFmtId="0" fontId="7" fillId="0" borderId="38" xfId="0" applyFont="1" applyFill="1" applyBorder="1" applyAlignment="1"/>
    <xf numFmtId="0" fontId="7" fillId="0" borderId="36" xfId="0" applyFont="1" applyFill="1" applyBorder="1" applyAlignment="1"/>
    <xf numFmtId="0" fontId="7" fillId="0" borderId="32" xfId="0" applyFont="1" applyFill="1" applyBorder="1" applyAlignment="1"/>
    <xf numFmtId="0" fontId="4" fillId="0" borderId="32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wrapText="1"/>
    </xf>
    <xf numFmtId="0" fontId="7" fillId="0" borderId="29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 vertical="center"/>
    </xf>
    <xf numFmtId="0" fontId="7" fillId="0" borderId="39" xfId="0" applyFont="1" applyFill="1" applyBorder="1" applyAlignment="1"/>
    <xf numFmtId="0" fontId="4" fillId="2" borderId="1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4" fillId="2" borderId="8" xfId="0" applyFont="1" applyFill="1" applyBorder="1" applyAlignment="1"/>
    <xf numFmtId="0" fontId="4" fillId="2" borderId="28" xfId="0" applyFont="1" applyFill="1" applyBorder="1" applyAlignment="1">
      <alignment horizontal="center"/>
    </xf>
    <xf numFmtId="0" fontId="0" fillId="0" borderId="0" xfId="0" applyBorder="1"/>
    <xf numFmtId="0" fontId="4" fillId="2" borderId="30" xfId="0" applyFont="1" applyFill="1" applyBorder="1" applyAlignment="1"/>
    <xf numFmtId="0" fontId="7" fillId="2" borderId="40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29" xfId="0" applyFont="1" applyFill="1" applyBorder="1" applyAlignment="1"/>
    <xf numFmtId="0" fontId="7" fillId="0" borderId="6" xfId="0" applyFont="1" applyBorder="1"/>
    <xf numFmtId="165" fontId="7" fillId="0" borderId="4" xfId="2" applyNumberFormat="1" applyFont="1" applyBorder="1"/>
    <xf numFmtId="165" fontId="7" fillId="0" borderId="27" xfId="2" applyNumberFormat="1" applyFont="1" applyBorder="1"/>
    <xf numFmtId="165" fontId="7" fillId="0" borderId="0" xfId="2" applyNumberFormat="1" applyFont="1"/>
    <xf numFmtId="44" fontId="7" fillId="0" borderId="4" xfId="2" applyFont="1" applyBorder="1"/>
    <xf numFmtId="165" fontId="7" fillId="0" borderId="4" xfId="0" applyNumberFormat="1" applyFont="1" applyBorder="1"/>
    <xf numFmtId="0" fontId="7" fillId="0" borderId="2" xfId="0" applyFont="1" applyBorder="1"/>
    <xf numFmtId="164" fontId="7" fillId="0" borderId="4" xfId="1" applyNumberFormat="1" applyFont="1" applyBorder="1"/>
    <xf numFmtId="164" fontId="7" fillId="0" borderId="27" xfId="1" applyNumberFormat="1" applyFont="1" applyBorder="1"/>
    <xf numFmtId="164" fontId="7" fillId="0" borderId="0" xfId="1" applyNumberFormat="1" applyFont="1"/>
    <xf numFmtId="164" fontId="7" fillId="0" borderId="2" xfId="1" quotePrefix="1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/>
    <xf numFmtId="164" fontId="7" fillId="0" borderId="5" xfId="1" applyNumberFormat="1" applyFont="1" applyBorder="1"/>
    <xf numFmtId="164" fontId="7" fillId="0" borderId="28" xfId="1" applyNumberFormat="1" applyFont="1" applyBorder="1"/>
    <xf numFmtId="164" fontId="7" fillId="0" borderId="1" xfId="1" applyNumberFormat="1" applyFont="1" applyBorder="1"/>
    <xf numFmtId="0" fontId="7" fillId="0" borderId="7" xfId="0" applyFont="1" applyBorder="1"/>
    <xf numFmtId="0" fontId="7" fillId="0" borderId="4" xfId="0" applyFont="1" applyBorder="1"/>
    <xf numFmtId="0" fontId="7" fillId="0" borderId="27" xfId="0" applyFont="1" applyBorder="1"/>
    <xf numFmtId="0" fontId="7" fillId="0" borderId="0" xfId="0" applyFont="1"/>
    <xf numFmtId="165" fontId="7" fillId="0" borderId="4" xfId="2" applyNumberFormat="1" applyFont="1" applyFill="1" applyBorder="1"/>
    <xf numFmtId="165" fontId="7" fillId="0" borderId="27" xfId="2" applyNumberFormat="1" applyFont="1" applyFill="1" applyBorder="1"/>
    <xf numFmtId="165" fontId="7" fillId="0" borderId="0" xfId="2" applyNumberFormat="1" applyFont="1" applyFill="1" applyBorder="1"/>
    <xf numFmtId="165" fontId="7" fillId="0" borderId="5" xfId="2" applyNumberFormat="1" applyFont="1" applyFill="1" applyBorder="1"/>
    <xf numFmtId="165" fontId="7" fillId="0" borderId="28" xfId="2" applyNumberFormat="1" applyFont="1" applyBorder="1"/>
    <xf numFmtId="165" fontId="7" fillId="0" borderId="1" xfId="2" applyNumberFormat="1" applyFont="1" applyBorder="1"/>
    <xf numFmtId="165" fontId="7" fillId="0" borderId="5" xfId="2" applyNumberFormat="1" applyFont="1" applyBorder="1"/>
    <xf numFmtId="0" fontId="4" fillId="0" borderId="0" xfId="0" applyFont="1"/>
    <xf numFmtId="0" fontId="13" fillId="0" borderId="0" xfId="0" applyFont="1"/>
    <xf numFmtId="0" fontId="0" fillId="0" borderId="6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14" fillId="0" borderId="0" xfId="0" applyFont="1" applyAlignment="1">
      <alignment horizontal="left" vertical="center" readingOrder="1"/>
    </xf>
    <xf numFmtId="0" fontId="0" fillId="0" borderId="37" xfId="0" applyBorder="1"/>
    <xf numFmtId="0" fontId="0" fillId="0" borderId="35" xfId="0" applyBorder="1"/>
    <xf numFmtId="0" fontId="14" fillId="0" borderId="38" xfId="0" applyFont="1" applyBorder="1" applyAlignment="1">
      <alignment horizontal="left" vertical="center" readingOrder="1"/>
    </xf>
    <xf numFmtId="0" fontId="15" fillId="0" borderId="38" xfId="0" applyFont="1" applyBorder="1" applyAlignment="1">
      <alignment horizontal="left" vertical="center" readingOrder="1"/>
    </xf>
    <xf numFmtId="0" fontId="0" fillId="0" borderId="42" xfId="0" applyBorder="1"/>
    <xf numFmtId="0" fontId="0" fillId="0" borderId="13" xfId="0" applyBorder="1"/>
    <xf numFmtId="0" fontId="7" fillId="0" borderId="38" xfId="0" applyFont="1" applyBorder="1"/>
    <xf numFmtId="0" fontId="7" fillId="0" borderId="0" xfId="0" applyFont="1" applyBorder="1"/>
    <xf numFmtId="0" fontId="7" fillId="0" borderId="42" xfId="0" applyFont="1" applyBorder="1"/>
    <xf numFmtId="0" fontId="14" fillId="0" borderId="0" xfId="0" applyFont="1" applyAlignment="1">
      <alignment horizontal="center" vertical="center" readingOrder="1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right"/>
    </xf>
    <xf numFmtId="0" fontId="4" fillId="0" borderId="25" xfId="0" applyFont="1" applyBorder="1" applyAlignment="1">
      <alignment horizontal="right"/>
    </xf>
    <xf numFmtId="0" fontId="14" fillId="0" borderId="41" xfId="0" applyFont="1" applyBorder="1" applyAlignment="1">
      <alignment horizontal="left" vertical="center" readingOrder="1"/>
    </xf>
    <xf numFmtId="0" fontId="4" fillId="2" borderId="0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abSelected="1" zoomScaleNormal="100" workbookViewId="0">
      <selection activeCell="L15" sqref="L15"/>
    </sheetView>
  </sheetViews>
  <sheetFormatPr defaultRowHeight="12.75" x14ac:dyDescent="0.2"/>
  <cols>
    <col min="1" max="1" width="25.140625" customWidth="1"/>
    <col min="2" max="2" width="22.42578125" customWidth="1"/>
    <col min="3" max="3" width="13" customWidth="1"/>
    <col min="4" max="4" width="11.5703125" customWidth="1"/>
    <col min="5" max="5" width="13.5703125" customWidth="1"/>
    <col min="6" max="6" width="14.7109375" customWidth="1"/>
    <col min="7" max="7" width="11.140625" customWidth="1"/>
    <col min="8" max="8" width="14.85546875" customWidth="1"/>
    <col min="9" max="9" width="7.7109375" customWidth="1"/>
  </cols>
  <sheetData>
    <row r="1" spans="1:9" ht="15.75" x14ac:dyDescent="0.2">
      <c r="D1" s="131" t="s">
        <v>76</v>
      </c>
    </row>
    <row r="2" spans="1:9" ht="15.75" x14ac:dyDescent="0.2">
      <c r="D2" s="131" t="s">
        <v>77</v>
      </c>
    </row>
    <row r="3" spans="1:9" ht="15.75" x14ac:dyDescent="0.2">
      <c r="D3" s="131" t="s">
        <v>78</v>
      </c>
    </row>
    <row r="6" spans="1:9" x14ac:dyDescent="0.2">
      <c r="A6" s="83"/>
      <c r="B6" s="83"/>
    </row>
    <row r="7" spans="1:9" ht="15.75" x14ac:dyDescent="0.25">
      <c r="A7" s="84" t="s">
        <v>81</v>
      </c>
      <c r="B7" s="85"/>
      <c r="C7" s="86" t="s">
        <v>101</v>
      </c>
      <c r="D7" s="87" t="s">
        <v>107</v>
      </c>
      <c r="E7" s="87"/>
      <c r="F7" s="86"/>
      <c r="G7" s="88"/>
      <c r="H7" s="87" t="s">
        <v>64</v>
      </c>
      <c r="I7" s="58"/>
    </row>
    <row r="8" spans="1:9" ht="14.25" customHeight="1" x14ac:dyDescent="0.25">
      <c r="A8" s="81" t="s">
        <v>0</v>
      </c>
      <c r="B8" s="82" t="s">
        <v>22</v>
      </c>
      <c r="C8" s="59" t="s">
        <v>23</v>
      </c>
      <c r="D8" s="60" t="s">
        <v>23</v>
      </c>
      <c r="E8" s="60" t="s">
        <v>24</v>
      </c>
      <c r="F8" s="79" t="s">
        <v>56</v>
      </c>
      <c r="G8" s="60" t="s">
        <v>39</v>
      </c>
      <c r="H8" s="80" t="s">
        <v>65</v>
      </c>
      <c r="I8" s="61"/>
    </row>
    <row r="9" spans="1:9" ht="12.75" customHeight="1" x14ac:dyDescent="0.2">
      <c r="A9" s="70"/>
      <c r="B9" s="71"/>
      <c r="C9" s="72"/>
      <c r="D9" s="73"/>
      <c r="E9" s="74"/>
      <c r="F9" s="75" t="s">
        <v>79</v>
      </c>
      <c r="G9" s="74"/>
      <c r="H9" s="76"/>
      <c r="I9" s="77"/>
    </row>
    <row r="10" spans="1:9" s="68" customFormat="1" ht="15.75" customHeight="1" x14ac:dyDescent="0.2">
      <c r="A10" s="69"/>
      <c r="B10" s="78"/>
      <c r="C10" s="62"/>
      <c r="D10" s="63"/>
      <c r="E10" s="64"/>
      <c r="F10" s="65" t="s">
        <v>80</v>
      </c>
      <c r="G10" s="64"/>
      <c r="H10" s="66"/>
      <c r="I10" s="67"/>
    </row>
    <row r="11" spans="1:9" x14ac:dyDescent="0.2">
      <c r="A11" s="14"/>
      <c r="B11" s="13"/>
      <c r="C11" s="42"/>
      <c r="E11" s="13"/>
      <c r="G11" s="13"/>
      <c r="H11" s="13"/>
      <c r="I11" s="2"/>
    </row>
    <row r="12" spans="1:9" ht="15" x14ac:dyDescent="0.2">
      <c r="A12" s="89" t="s">
        <v>1</v>
      </c>
      <c r="B12" s="90">
        <v>515000</v>
      </c>
      <c r="C12" s="91">
        <v>400000</v>
      </c>
      <c r="D12" s="92">
        <v>25000</v>
      </c>
      <c r="E12" s="93">
        <v>0</v>
      </c>
      <c r="F12" s="92">
        <v>90000</v>
      </c>
      <c r="G12" s="93">
        <v>0</v>
      </c>
      <c r="H12" s="94">
        <f>SUM(C12:G12)</f>
        <v>515000</v>
      </c>
      <c r="I12" s="95"/>
    </row>
    <row r="13" spans="1:9" ht="15" x14ac:dyDescent="0.2">
      <c r="A13" s="89" t="s">
        <v>2</v>
      </c>
      <c r="B13" s="96">
        <v>33475</v>
      </c>
      <c r="C13" s="97"/>
      <c r="D13" s="98"/>
      <c r="E13" s="96">
        <v>33475</v>
      </c>
      <c r="F13" s="98"/>
      <c r="G13" s="96"/>
      <c r="H13" s="96">
        <f t="shared" ref="H13:H45" si="0">SUM(C13:G13)</f>
        <v>33475</v>
      </c>
      <c r="I13" s="95"/>
    </row>
    <row r="14" spans="1:9" ht="15" x14ac:dyDescent="0.2">
      <c r="A14" s="89" t="s">
        <v>3</v>
      </c>
      <c r="B14" s="96">
        <v>22145</v>
      </c>
      <c r="C14" s="97"/>
      <c r="D14" s="98"/>
      <c r="E14" s="96">
        <v>22145</v>
      </c>
      <c r="F14" s="98"/>
      <c r="G14" s="96"/>
      <c r="H14" s="96">
        <f t="shared" si="0"/>
        <v>22145</v>
      </c>
      <c r="I14" s="95"/>
    </row>
    <row r="15" spans="1:9" ht="15" x14ac:dyDescent="0.2">
      <c r="A15" s="89" t="s">
        <v>4</v>
      </c>
      <c r="B15" s="96">
        <v>11330</v>
      </c>
      <c r="C15" s="97"/>
      <c r="D15" s="98"/>
      <c r="E15" s="96">
        <v>11330</v>
      </c>
      <c r="F15" s="98"/>
      <c r="G15" s="96"/>
      <c r="H15" s="96">
        <f t="shared" si="0"/>
        <v>11330</v>
      </c>
      <c r="I15" s="95"/>
    </row>
    <row r="16" spans="1:9" ht="15" x14ac:dyDescent="0.2">
      <c r="A16" s="89" t="s">
        <v>5</v>
      </c>
      <c r="B16" s="96">
        <v>52500</v>
      </c>
      <c r="C16" s="97"/>
      <c r="D16" s="98"/>
      <c r="E16" s="96">
        <v>52500</v>
      </c>
      <c r="F16" s="98"/>
      <c r="G16" s="96"/>
      <c r="H16" s="96">
        <f t="shared" si="0"/>
        <v>52500</v>
      </c>
      <c r="I16" s="95"/>
    </row>
    <row r="17" spans="1:9" ht="15" x14ac:dyDescent="0.2">
      <c r="A17" s="89" t="s">
        <v>25</v>
      </c>
      <c r="B17" s="96">
        <v>15000</v>
      </c>
      <c r="C17" s="97"/>
      <c r="D17" s="98"/>
      <c r="E17" s="96">
        <v>15000</v>
      </c>
      <c r="F17" s="98"/>
      <c r="G17" s="96"/>
      <c r="H17" s="96">
        <f t="shared" si="0"/>
        <v>15000</v>
      </c>
      <c r="I17" s="95"/>
    </row>
    <row r="18" spans="1:9" ht="15" x14ac:dyDescent="0.2">
      <c r="A18" s="89" t="s">
        <v>26</v>
      </c>
      <c r="B18" s="96">
        <v>36000</v>
      </c>
      <c r="C18" s="97"/>
      <c r="D18" s="98"/>
      <c r="E18" s="96">
        <v>36000</v>
      </c>
      <c r="F18" s="98"/>
      <c r="G18" s="96"/>
      <c r="H18" s="96">
        <f t="shared" si="0"/>
        <v>36000</v>
      </c>
      <c r="I18" s="95"/>
    </row>
    <row r="19" spans="1:9" ht="15" x14ac:dyDescent="0.2">
      <c r="A19" s="89" t="s">
        <v>27</v>
      </c>
      <c r="B19" s="96">
        <v>33400</v>
      </c>
      <c r="C19" s="97">
        <v>28400</v>
      </c>
      <c r="D19" s="98">
        <v>5000</v>
      </c>
      <c r="E19" s="96"/>
      <c r="F19" s="98"/>
      <c r="G19" s="96"/>
      <c r="H19" s="96">
        <f t="shared" si="0"/>
        <v>33400</v>
      </c>
      <c r="I19" s="95"/>
    </row>
    <row r="20" spans="1:9" ht="15" x14ac:dyDescent="0.2">
      <c r="A20" s="89" t="s">
        <v>14</v>
      </c>
      <c r="B20" s="96">
        <v>6200</v>
      </c>
      <c r="C20" s="97">
        <v>5700</v>
      </c>
      <c r="D20" s="98">
        <v>500</v>
      </c>
      <c r="E20" s="96"/>
      <c r="F20" s="98"/>
      <c r="G20" s="96"/>
      <c r="H20" s="96">
        <f t="shared" si="0"/>
        <v>6200</v>
      </c>
      <c r="I20" s="95"/>
    </row>
    <row r="21" spans="1:9" ht="15" x14ac:dyDescent="0.2">
      <c r="A21" s="89" t="s">
        <v>13</v>
      </c>
      <c r="B21" s="96">
        <v>1650</v>
      </c>
      <c r="C21" s="97">
        <v>1400</v>
      </c>
      <c r="D21" s="98">
        <v>250</v>
      </c>
      <c r="E21" s="96"/>
      <c r="F21" s="98"/>
      <c r="G21" s="96"/>
      <c r="H21" s="96">
        <f t="shared" si="0"/>
        <v>1650</v>
      </c>
      <c r="I21" s="95"/>
    </row>
    <row r="22" spans="1:9" ht="15" x14ac:dyDescent="0.2">
      <c r="A22" s="89" t="s">
        <v>28</v>
      </c>
      <c r="B22" s="96">
        <v>3050</v>
      </c>
      <c r="C22" s="97">
        <v>2800</v>
      </c>
      <c r="D22" s="98">
        <v>250</v>
      </c>
      <c r="E22" s="96"/>
      <c r="F22" s="98"/>
      <c r="G22" s="96"/>
      <c r="H22" s="96">
        <f t="shared" si="0"/>
        <v>3050</v>
      </c>
      <c r="I22" s="95"/>
    </row>
    <row r="23" spans="1:9" ht="15" x14ac:dyDescent="0.2">
      <c r="A23" s="89" t="s">
        <v>29</v>
      </c>
      <c r="B23" s="96">
        <v>100000</v>
      </c>
      <c r="C23" s="97">
        <v>100000</v>
      </c>
      <c r="D23" s="98"/>
      <c r="E23" s="96"/>
      <c r="F23" s="98"/>
      <c r="G23" s="96"/>
      <c r="H23" s="96">
        <f t="shared" si="0"/>
        <v>100000</v>
      </c>
      <c r="I23" s="95"/>
    </row>
    <row r="24" spans="1:9" ht="15" x14ac:dyDescent="0.2">
      <c r="A24" s="89" t="s">
        <v>6</v>
      </c>
      <c r="B24" s="96">
        <v>125000</v>
      </c>
      <c r="C24" s="97"/>
      <c r="D24" s="98"/>
      <c r="E24" s="96"/>
      <c r="F24" s="98">
        <v>125000</v>
      </c>
      <c r="G24" s="96"/>
      <c r="H24" s="96">
        <f t="shared" si="0"/>
        <v>125000</v>
      </c>
      <c r="I24" s="95"/>
    </row>
    <row r="25" spans="1:9" ht="15" x14ac:dyDescent="0.2">
      <c r="A25" s="89" t="s">
        <v>7</v>
      </c>
      <c r="B25" s="96">
        <v>13200</v>
      </c>
      <c r="C25" s="97"/>
      <c r="D25" s="98"/>
      <c r="E25" s="96"/>
      <c r="F25" s="98">
        <v>13200</v>
      </c>
      <c r="G25" s="96"/>
      <c r="H25" s="96">
        <f t="shared" si="0"/>
        <v>13200</v>
      </c>
      <c r="I25" s="95"/>
    </row>
    <row r="26" spans="1:9" ht="15" x14ac:dyDescent="0.2">
      <c r="A26" s="89" t="s">
        <v>8</v>
      </c>
      <c r="B26" s="96">
        <v>6600</v>
      </c>
      <c r="C26" s="97"/>
      <c r="D26" s="98"/>
      <c r="E26" s="96"/>
      <c r="F26" s="98">
        <v>6600</v>
      </c>
      <c r="G26" s="96"/>
      <c r="H26" s="96">
        <f t="shared" si="0"/>
        <v>6600</v>
      </c>
      <c r="I26" s="95"/>
    </row>
    <row r="27" spans="1:9" ht="15" x14ac:dyDescent="0.2">
      <c r="A27" s="89" t="s">
        <v>30</v>
      </c>
      <c r="B27" s="96">
        <v>22000</v>
      </c>
      <c r="C27" s="97"/>
      <c r="D27" s="98"/>
      <c r="E27" s="96"/>
      <c r="F27" s="98">
        <v>22000</v>
      </c>
      <c r="G27" s="96"/>
      <c r="H27" s="96">
        <f t="shared" si="0"/>
        <v>22000</v>
      </c>
      <c r="I27" s="95"/>
    </row>
    <row r="28" spans="1:9" ht="15" x14ac:dyDescent="0.2">
      <c r="A28" s="89" t="s">
        <v>63</v>
      </c>
      <c r="B28" s="96">
        <v>10000</v>
      </c>
      <c r="C28" s="97">
        <v>10000</v>
      </c>
      <c r="D28" s="98"/>
      <c r="E28" s="96"/>
      <c r="F28" s="98"/>
      <c r="G28" s="96"/>
      <c r="H28" s="96">
        <f t="shared" si="0"/>
        <v>10000</v>
      </c>
      <c r="I28" s="95"/>
    </row>
    <row r="29" spans="1:9" ht="15" x14ac:dyDescent="0.2">
      <c r="A29" s="89" t="s">
        <v>9</v>
      </c>
      <c r="B29" s="96">
        <v>5500</v>
      </c>
      <c r="C29" s="97"/>
      <c r="D29" s="98"/>
      <c r="E29" s="96"/>
      <c r="F29" s="98">
        <v>5500</v>
      </c>
      <c r="G29" s="96"/>
      <c r="H29" s="96">
        <f t="shared" si="0"/>
        <v>5500</v>
      </c>
      <c r="I29" s="95"/>
    </row>
    <row r="30" spans="1:9" ht="15" x14ac:dyDescent="0.2">
      <c r="A30" s="89" t="s">
        <v>10</v>
      </c>
      <c r="B30" s="96">
        <v>9000</v>
      </c>
      <c r="C30" s="97"/>
      <c r="D30" s="98"/>
      <c r="E30" s="96"/>
      <c r="F30" s="98">
        <v>9000</v>
      </c>
      <c r="G30" s="96"/>
      <c r="H30" s="96">
        <f t="shared" si="0"/>
        <v>9000</v>
      </c>
      <c r="I30" s="95"/>
    </row>
    <row r="31" spans="1:9" ht="15" x14ac:dyDescent="0.2">
      <c r="A31" s="89" t="s">
        <v>11</v>
      </c>
      <c r="B31" s="96">
        <v>5500</v>
      </c>
      <c r="C31" s="97"/>
      <c r="D31" s="98"/>
      <c r="E31" s="96"/>
      <c r="F31" s="98">
        <v>5500</v>
      </c>
      <c r="G31" s="96"/>
      <c r="H31" s="96">
        <f t="shared" si="0"/>
        <v>5500</v>
      </c>
      <c r="I31" s="95"/>
    </row>
    <row r="32" spans="1:9" ht="15" x14ac:dyDescent="0.2">
      <c r="A32" s="89" t="s">
        <v>31</v>
      </c>
      <c r="B32" s="96">
        <v>2500</v>
      </c>
      <c r="C32" s="97"/>
      <c r="D32" s="98"/>
      <c r="E32" s="96"/>
      <c r="F32" s="98">
        <v>2500</v>
      </c>
      <c r="G32" s="96"/>
      <c r="H32" s="96">
        <f t="shared" si="0"/>
        <v>2500</v>
      </c>
      <c r="I32" s="95"/>
    </row>
    <row r="33" spans="1:9" ht="15" x14ac:dyDescent="0.2">
      <c r="A33" s="89" t="s">
        <v>12</v>
      </c>
      <c r="B33" s="96">
        <v>50000</v>
      </c>
      <c r="C33" s="97"/>
      <c r="D33" s="98"/>
      <c r="E33" s="96"/>
      <c r="F33" s="98">
        <v>50000</v>
      </c>
      <c r="G33" s="96"/>
      <c r="H33" s="96">
        <f t="shared" si="0"/>
        <v>50000</v>
      </c>
      <c r="I33" s="95"/>
    </row>
    <row r="34" spans="1:9" ht="15" x14ac:dyDescent="0.2">
      <c r="A34" s="89" t="s">
        <v>13</v>
      </c>
      <c r="B34" s="96">
        <v>5000</v>
      </c>
      <c r="C34" s="97"/>
      <c r="D34" s="98"/>
      <c r="E34" s="96"/>
      <c r="F34" s="98">
        <v>5000</v>
      </c>
      <c r="G34" s="96"/>
      <c r="H34" s="96">
        <f t="shared" si="0"/>
        <v>5000</v>
      </c>
      <c r="I34" s="95"/>
    </row>
    <row r="35" spans="1:9" ht="15" x14ac:dyDescent="0.2">
      <c r="A35" s="89" t="s">
        <v>14</v>
      </c>
      <c r="B35" s="96">
        <v>4500</v>
      </c>
      <c r="C35" s="97"/>
      <c r="D35" s="98"/>
      <c r="E35" s="96"/>
      <c r="F35" s="98">
        <v>4500</v>
      </c>
      <c r="G35" s="96"/>
      <c r="H35" s="96">
        <f t="shared" si="0"/>
        <v>4500</v>
      </c>
      <c r="I35" s="95"/>
    </row>
    <row r="36" spans="1:9" ht="15" x14ac:dyDescent="0.2">
      <c r="A36" s="89" t="s">
        <v>15</v>
      </c>
      <c r="B36" s="96">
        <v>1000</v>
      </c>
      <c r="C36" s="97"/>
      <c r="D36" s="98"/>
      <c r="E36" s="96"/>
      <c r="F36" s="98">
        <v>1000</v>
      </c>
      <c r="G36" s="96"/>
      <c r="H36" s="96">
        <f t="shared" si="0"/>
        <v>1000</v>
      </c>
      <c r="I36" s="95"/>
    </row>
    <row r="37" spans="1:9" ht="15" x14ac:dyDescent="0.2">
      <c r="A37" s="89" t="s">
        <v>16</v>
      </c>
      <c r="B37" s="96">
        <v>3000</v>
      </c>
      <c r="C37" s="97"/>
      <c r="D37" s="98"/>
      <c r="E37" s="96"/>
      <c r="F37" s="98">
        <v>3000</v>
      </c>
      <c r="G37" s="96"/>
      <c r="H37" s="96">
        <f t="shared" si="0"/>
        <v>3000</v>
      </c>
      <c r="I37" s="95"/>
    </row>
    <row r="38" spans="1:9" ht="15" x14ac:dyDescent="0.2">
      <c r="A38" s="89" t="s">
        <v>40</v>
      </c>
      <c r="B38" s="96">
        <v>30000</v>
      </c>
      <c r="C38" s="97"/>
      <c r="D38" s="98"/>
      <c r="E38" s="96"/>
      <c r="F38" s="98">
        <v>5000</v>
      </c>
      <c r="G38" s="96">
        <v>25000</v>
      </c>
      <c r="H38" s="96">
        <f t="shared" si="0"/>
        <v>30000</v>
      </c>
      <c r="I38" s="99" t="s">
        <v>47</v>
      </c>
    </row>
    <row r="39" spans="1:9" ht="15" x14ac:dyDescent="0.2">
      <c r="A39" s="89" t="s">
        <v>41</v>
      </c>
      <c r="B39" s="96">
        <v>15000</v>
      </c>
      <c r="C39" s="97"/>
      <c r="D39" s="98"/>
      <c r="E39" s="96"/>
      <c r="F39" s="98">
        <v>15000</v>
      </c>
      <c r="G39" s="96"/>
      <c r="H39" s="96">
        <f t="shared" si="0"/>
        <v>15000</v>
      </c>
      <c r="I39" s="100"/>
    </row>
    <row r="40" spans="1:9" ht="15" x14ac:dyDescent="0.2">
      <c r="A40" s="89" t="s">
        <v>17</v>
      </c>
      <c r="B40" s="96">
        <v>900</v>
      </c>
      <c r="C40" s="97"/>
      <c r="D40" s="98"/>
      <c r="E40" s="96"/>
      <c r="F40" s="98">
        <v>900</v>
      </c>
      <c r="G40" s="96"/>
      <c r="H40" s="96">
        <f t="shared" si="0"/>
        <v>900</v>
      </c>
      <c r="I40" s="100"/>
    </row>
    <row r="41" spans="1:9" ht="15" x14ac:dyDescent="0.2">
      <c r="A41" s="89" t="s">
        <v>44</v>
      </c>
      <c r="B41" s="96">
        <v>11500</v>
      </c>
      <c r="C41" s="97"/>
      <c r="D41" s="98"/>
      <c r="E41" s="96"/>
      <c r="F41" s="98"/>
      <c r="G41" s="96">
        <v>11500</v>
      </c>
      <c r="H41" s="96">
        <f t="shared" si="0"/>
        <v>11500</v>
      </c>
      <c r="I41" s="99" t="s">
        <v>52</v>
      </c>
    </row>
    <row r="42" spans="1:9" ht="15" x14ac:dyDescent="0.2">
      <c r="A42" s="89" t="s">
        <v>18</v>
      </c>
      <c r="B42" s="96">
        <v>250</v>
      </c>
      <c r="C42" s="97"/>
      <c r="D42" s="98"/>
      <c r="E42" s="96"/>
      <c r="F42" s="98">
        <v>250</v>
      </c>
      <c r="G42" s="96"/>
      <c r="H42" s="96">
        <f t="shared" si="0"/>
        <v>250</v>
      </c>
      <c r="I42" s="95"/>
    </row>
    <row r="43" spans="1:9" ht="15" x14ac:dyDescent="0.2">
      <c r="A43" s="89" t="s">
        <v>19</v>
      </c>
      <c r="B43" s="96">
        <v>300</v>
      </c>
      <c r="C43" s="97"/>
      <c r="D43" s="98"/>
      <c r="E43" s="96"/>
      <c r="F43" s="98">
        <v>300</v>
      </c>
      <c r="G43" s="96"/>
      <c r="H43" s="96">
        <f t="shared" si="0"/>
        <v>300</v>
      </c>
      <c r="I43" s="95"/>
    </row>
    <row r="44" spans="1:9" ht="15" x14ac:dyDescent="0.2">
      <c r="A44" s="89" t="s">
        <v>20</v>
      </c>
      <c r="B44" s="96">
        <v>200</v>
      </c>
      <c r="C44" s="97"/>
      <c r="D44" s="98"/>
      <c r="E44" s="96"/>
      <c r="F44" s="98">
        <v>200</v>
      </c>
      <c r="G44" s="96"/>
      <c r="H44" s="96">
        <f t="shared" si="0"/>
        <v>200</v>
      </c>
      <c r="I44" s="95"/>
    </row>
    <row r="45" spans="1:9" ht="15" x14ac:dyDescent="0.2">
      <c r="A45" s="101" t="s">
        <v>21</v>
      </c>
      <c r="B45" s="102">
        <v>400</v>
      </c>
      <c r="C45" s="103"/>
      <c r="D45" s="104"/>
      <c r="E45" s="102"/>
      <c r="F45" s="104">
        <v>400</v>
      </c>
      <c r="G45" s="102"/>
      <c r="H45" s="102">
        <f t="shared" si="0"/>
        <v>400</v>
      </c>
      <c r="I45" s="105"/>
    </row>
    <row r="46" spans="1:9" ht="15" x14ac:dyDescent="0.2">
      <c r="A46" s="89"/>
      <c r="B46" s="106"/>
      <c r="C46" s="107"/>
      <c r="D46" s="108"/>
      <c r="E46" s="106"/>
      <c r="F46" s="108"/>
      <c r="G46" s="106"/>
      <c r="H46" s="106"/>
      <c r="I46" s="95"/>
    </row>
    <row r="47" spans="1:9" ht="15" x14ac:dyDescent="0.2">
      <c r="A47" s="89" t="s">
        <v>33</v>
      </c>
      <c r="B47" s="109">
        <f t="shared" ref="B47:H47" si="1">SUM(B12:B45)</f>
        <v>1151100</v>
      </c>
      <c r="C47" s="110">
        <f t="shared" si="1"/>
        <v>548300</v>
      </c>
      <c r="D47" s="111">
        <f t="shared" si="1"/>
        <v>31000</v>
      </c>
      <c r="E47" s="109">
        <f t="shared" si="1"/>
        <v>170450</v>
      </c>
      <c r="F47" s="111">
        <f t="shared" si="1"/>
        <v>364850</v>
      </c>
      <c r="G47" s="109">
        <f t="shared" si="1"/>
        <v>36500</v>
      </c>
      <c r="H47" s="109">
        <f t="shared" si="1"/>
        <v>1151100</v>
      </c>
      <c r="I47" s="95"/>
    </row>
    <row r="48" spans="1:9" ht="15" x14ac:dyDescent="0.2">
      <c r="A48" s="89"/>
      <c r="B48" s="106"/>
      <c r="C48" s="107"/>
      <c r="D48" s="108"/>
      <c r="E48" s="106"/>
      <c r="F48" s="108"/>
      <c r="G48" s="106"/>
      <c r="H48" s="106"/>
      <c r="I48" s="95"/>
    </row>
    <row r="49" spans="1:9" ht="15" x14ac:dyDescent="0.2">
      <c r="A49" s="89" t="s">
        <v>32</v>
      </c>
      <c r="B49" s="106"/>
      <c r="C49" s="97">
        <f>ROUND(C12*Fringe!$B27,2)</f>
        <v>132388.35</v>
      </c>
      <c r="D49" s="98">
        <f>ROUND(D12*Fringe!$B27,2)</f>
        <v>8274.27</v>
      </c>
      <c r="E49" s="96">
        <f>-C49-D49-F49-G49</f>
        <v>-170449.62</v>
      </c>
      <c r="F49" s="98">
        <f>ROUND(F12*Fringe!$B27,0)</f>
        <v>29787</v>
      </c>
      <c r="G49" s="96">
        <f>ROUND(G12*Fringe!$B27,0)</f>
        <v>0</v>
      </c>
      <c r="H49" s="106"/>
      <c r="I49" s="95"/>
    </row>
    <row r="50" spans="1:9" ht="15" x14ac:dyDescent="0.2">
      <c r="A50" s="89" t="s">
        <v>43</v>
      </c>
      <c r="B50" s="106"/>
      <c r="C50" s="107"/>
      <c r="D50" s="108"/>
      <c r="E50" s="106"/>
      <c r="F50" s="108"/>
      <c r="G50" s="106"/>
      <c r="H50" s="106"/>
      <c r="I50" s="95"/>
    </row>
    <row r="51" spans="1:9" ht="15" x14ac:dyDescent="0.2">
      <c r="A51" s="89"/>
      <c r="B51" s="106"/>
      <c r="C51" s="107"/>
      <c r="D51" s="108"/>
      <c r="E51" s="106"/>
      <c r="F51" s="108"/>
      <c r="G51" s="106"/>
      <c r="H51" s="106"/>
      <c r="I51" s="95"/>
    </row>
    <row r="52" spans="1:9" ht="15" x14ac:dyDescent="0.2">
      <c r="A52" s="101" t="s">
        <v>34</v>
      </c>
      <c r="B52" s="112">
        <f>SUM(C52:H52)</f>
        <v>1151100</v>
      </c>
      <c r="C52" s="113">
        <f>+C47+C49</f>
        <v>680688.35</v>
      </c>
      <c r="D52" s="114">
        <f>+D47+D49</f>
        <v>39274.270000000004</v>
      </c>
      <c r="E52" s="115">
        <f>+E47+E49</f>
        <v>0.38000000000465661</v>
      </c>
      <c r="F52" s="114">
        <f>+F47+F49</f>
        <v>394637</v>
      </c>
      <c r="G52" s="115">
        <f>+G47+G49</f>
        <v>36500</v>
      </c>
      <c r="H52" s="115"/>
      <c r="I52" s="105"/>
    </row>
    <row r="55" spans="1:9" ht="15.75" x14ac:dyDescent="0.25">
      <c r="A55" s="116" t="s">
        <v>42</v>
      </c>
    </row>
    <row r="56" spans="1:9" ht="15" x14ac:dyDescent="0.2">
      <c r="A56" s="8" t="s">
        <v>66</v>
      </c>
      <c r="B56" s="8"/>
    </row>
    <row r="57" spans="1:9" ht="15" x14ac:dyDescent="0.2">
      <c r="A57" s="8" t="s">
        <v>67</v>
      </c>
      <c r="B57" s="8"/>
    </row>
    <row r="59" spans="1:9" ht="15.75" x14ac:dyDescent="0.25">
      <c r="A59" s="117" t="s">
        <v>38</v>
      </c>
    </row>
    <row r="60" spans="1:9" ht="15" x14ac:dyDescent="0.2">
      <c r="A60" s="8" t="s">
        <v>35</v>
      </c>
      <c r="B60" s="8"/>
      <c r="C60" s="8"/>
      <c r="D60" s="8"/>
      <c r="E60" s="8"/>
      <c r="F60" s="8"/>
      <c r="G60" s="8"/>
    </row>
    <row r="61" spans="1:9" ht="15" x14ac:dyDescent="0.2">
      <c r="A61" s="8" t="s">
        <v>36</v>
      </c>
      <c r="B61" s="8"/>
      <c r="C61" s="8"/>
      <c r="D61" s="8"/>
      <c r="E61" s="8"/>
      <c r="F61" s="8"/>
      <c r="G61" s="8"/>
    </row>
    <row r="62" spans="1:9" ht="15" x14ac:dyDescent="0.2">
      <c r="A62" s="8" t="s">
        <v>62</v>
      </c>
      <c r="B62" s="8"/>
      <c r="C62" s="8"/>
      <c r="D62" s="8"/>
      <c r="E62" s="8"/>
      <c r="F62" s="8"/>
      <c r="G62" s="8"/>
    </row>
    <row r="63" spans="1:9" ht="15" x14ac:dyDescent="0.2">
      <c r="A63" s="8" t="s">
        <v>37</v>
      </c>
      <c r="B63" s="8"/>
      <c r="C63" s="8"/>
      <c r="D63" s="8"/>
      <c r="E63" s="8"/>
      <c r="F63" s="8"/>
      <c r="G63" s="8"/>
    </row>
    <row r="64" spans="1:9" ht="15" x14ac:dyDescent="0.2">
      <c r="A64" s="8" t="s">
        <v>69</v>
      </c>
      <c r="B64" s="8"/>
      <c r="C64" s="8"/>
      <c r="D64" s="8"/>
      <c r="E64" s="8"/>
      <c r="F64" s="8"/>
      <c r="G64" s="8"/>
    </row>
    <row r="65" spans="1:7" ht="15" x14ac:dyDescent="0.2">
      <c r="A65" s="8"/>
      <c r="B65" s="8"/>
      <c r="C65" s="8"/>
      <c r="D65" s="8"/>
      <c r="E65" s="8"/>
      <c r="F65" s="8"/>
      <c r="G65" s="8"/>
    </row>
    <row r="66" spans="1:7" ht="15" x14ac:dyDescent="0.2">
      <c r="A66" s="8"/>
      <c r="B66" s="8"/>
      <c r="C66" s="8"/>
      <c r="D66" s="8"/>
      <c r="E66" s="8"/>
      <c r="F66" s="8"/>
      <c r="G66" s="8"/>
    </row>
    <row r="67" spans="1:7" ht="15" x14ac:dyDescent="0.2">
      <c r="A67" s="8"/>
      <c r="B67" s="8"/>
      <c r="C67" s="8"/>
      <c r="D67" s="8"/>
      <c r="E67" s="8"/>
      <c r="F67" s="8"/>
      <c r="G67" s="8"/>
    </row>
  </sheetData>
  <phoneticPr fontId="2" type="noConversion"/>
  <pageMargins left="0.53" right="0.32" top="0.68" bottom="0.59" header="0.5" footer="0.5"/>
  <pageSetup scale="74" orientation="portrait" r:id="rId1"/>
  <headerFooter alignWithMargins="0"/>
  <ignoredErrors>
    <ignoredError sqref="I38 I41" numberStoredAsText="1"/>
    <ignoredError sqref="H12:H45" formulaRange="1"/>
  </ignoredErrors>
  <webPublishItems count="2">
    <webPublishItem id="16357" divId="IDCTwoTierExample2_16357" sourceType="sheet" destinationFile="R:\Division\DFAS\IDCtrainingoverview\IDCTwoTierExample2_Wksheet.html"/>
    <webPublishItem id="30990" divId="IDCTwoTierExample2_30990" sourceType="sheet" destinationFile="R:\Division\DFAS\IDCtrainingoverview\IDCTwoTierExample2_Wksheet.html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/>
  </sheetViews>
  <sheetFormatPr defaultRowHeight="12.75" x14ac:dyDescent="0.2"/>
  <cols>
    <col min="1" max="1" width="34.85546875" customWidth="1"/>
    <col min="2" max="2" width="14.140625" customWidth="1"/>
    <col min="3" max="3" width="19.42578125" customWidth="1"/>
  </cols>
  <sheetData>
    <row r="1" spans="1:4" ht="15.75" x14ac:dyDescent="0.2">
      <c r="A1" s="131" t="s">
        <v>83</v>
      </c>
    </row>
    <row r="2" spans="1:4" ht="15.75" x14ac:dyDescent="0.2">
      <c r="A2" s="131" t="s">
        <v>82</v>
      </c>
    </row>
    <row r="3" spans="1:4" ht="15.75" x14ac:dyDescent="0.2">
      <c r="A3" s="131" t="s">
        <v>84</v>
      </c>
    </row>
    <row r="8" spans="1:4" x14ac:dyDescent="0.2">
      <c r="A8" s="53"/>
      <c r="B8" s="49"/>
      <c r="C8" s="50"/>
    </row>
    <row r="9" spans="1:4" ht="15.75" x14ac:dyDescent="0.2">
      <c r="A9" s="132" t="s">
        <v>45</v>
      </c>
      <c r="B9" s="133" t="s">
        <v>22</v>
      </c>
      <c r="C9" s="134" t="s">
        <v>75</v>
      </c>
    </row>
    <row r="10" spans="1:4" x14ac:dyDescent="0.2">
      <c r="A10" s="54"/>
      <c r="B10" s="52"/>
      <c r="C10" s="51"/>
    </row>
    <row r="11" spans="1:4" s="68" customFormat="1" x14ac:dyDescent="0.2">
      <c r="A11" s="118"/>
      <c r="B11" s="119"/>
      <c r="C11" s="120"/>
    </row>
    <row r="12" spans="1:4" ht="15" x14ac:dyDescent="0.2">
      <c r="A12" s="39" t="s">
        <v>46</v>
      </c>
      <c r="B12" s="13"/>
      <c r="C12" s="36"/>
    </row>
    <row r="13" spans="1:4" ht="15" x14ac:dyDescent="0.2">
      <c r="A13" s="40" t="s">
        <v>2</v>
      </c>
      <c r="B13" s="30">
        <f>Wksheet!E13</f>
        <v>33475</v>
      </c>
      <c r="C13" s="34">
        <f t="shared" ref="C13:C18" si="0">+B13/$B$25</f>
        <v>6.5000000000000002E-2</v>
      </c>
      <c r="D13" s="5"/>
    </row>
    <row r="14" spans="1:4" ht="15" x14ac:dyDescent="0.2">
      <c r="A14" s="40" t="s">
        <v>48</v>
      </c>
      <c r="B14" s="31">
        <f>Wksheet!E14</f>
        <v>22145</v>
      </c>
      <c r="C14" s="34">
        <f t="shared" si="0"/>
        <v>4.2999999999999997E-2</v>
      </c>
      <c r="D14" s="5"/>
    </row>
    <row r="15" spans="1:4" ht="15" x14ac:dyDescent="0.2">
      <c r="A15" s="40" t="s">
        <v>49</v>
      </c>
      <c r="B15" s="31">
        <f>Wksheet!E15</f>
        <v>11330</v>
      </c>
      <c r="C15" s="34">
        <f t="shared" si="0"/>
        <v>2.1999999999999999E-2</v>
      </c>
      <c r="D15" s="5"/>
    </row>
    <row r="16" spans="1:4" ht="15" x14ac:dyDescent="0.2">
      <c r="A16" s="40" t="s">
        <v>5</v>
      </c>
      <c r="B16" s="31">
        <f>Wksheet!E16</f>
        <v>52500</v>
      </c>
      <c r="C16" s="34">
        <f t="shared" si="0"/>
        <v>0.10194174757281553</v>
      </c>
    </row>
    <row r="17" spans="1:4" ht="15" x14ac:dyDescent="0.2">
      <c r="A17" s="40" t="s">
        <v>50</v>
      </c>
      <c r="B17" s="31">
        <f>Wksheet!E17</f>
        <v>15000</v>
      </c>
      <c r="C17" s="34">
        <f t="shared" si="0"/>
        <v>2.9126213592233011E-2</v>
      </c>
    </row>
    <row r="18" spans="1:4" ht="15" x14ac:dyDescent="0.2">
      <c r="A18" s="40" t="s">
        <v>26</v>
      </c>
      <c r="B18" s="31">
        <f>Wksheet!E18</f>
        <v>36000</v>
      </c>
      <c r="C18" s="34">
        <f t="shared" si="0"/>
        <v>6.9902912621359226E-2</v>
      </c>
    </row>
    <row r="19" spans="1:4" ht="16.5" thickBot="1" x14ac:dyDescent="0.3">
      <c r="A19" s="135" t="s">
        <v>72</v>
      </c>
      <c r="B19" s="32">
        <f>SUM(B13:B18)</f>
        <v>170450</v>
      </c>
      <c r="C19" s="35">
        <f>SUM(C13:C18)</f>
        <v>0.33097087378640777</v>
      </c>
    </row>
    <row r="20" spans="1:4" ht="13.5" thickTop="1" x14ac:dyDescent="0.2">
      <c r="A20" s="14"/>
      <c r="B20" s="13"/>
      <c r="C20" s="36"/>
    </row>
    <row r="21" spans="1:4" ht="15" x14ac:dyDescent="0.2">
      <c r="A21" s="39" t="s">
        <v>51</v>
      </c>
      <c r="B21" s="13"/>
      <c r="C21" s="36"/>
    </row>
    <row r="22" spans="1:4" ht="15" x14ac:dyDescent="0.2">
      <c r="A22" s="40" t="s">
        <v>104</v>
      </c>
      <c r="B22" s="30">
        <f>Wksheet!C12</f>
        <v>400000</v>
      </c>
      <c r="C22" s="36"/>
    </row>
    <row r="23" spans="1:4" ht="15" x14ac:dyDescent="0.2">
      <c r="A23" s="40" t="s">
        <v>68</v>
      </c>
      <c r="B23" s="31">
        <f>Wksheet!F12</f>
        <v>90000</v>
      </c>
      <c r="C23" s="36"/>
    </row>
    <row r="24" spans="1:4" ht="15" x14ac:dyDescent="0.2">
      <c r="A24" s="40" t="s">
        <v>102</v>
      </c>
      <c r="B24" s="31">
        <f>Wksheet!D12</f>
        <v>25000</v>
      </c>
      <c r="C24" s="36"/>
    </row>
    <row r="25" spans="1:4" ht="16.5" thickBot="1" x14ac:dyDescent="0.3">
      <c r="A25" s="136" t="s">
        <v>73</v>
      </c>
      <c r="B25" s="32">
        <f>SUM(B22:B24)</f>
        <v>515000</v>
      </c>
      <c r="C25" s="38"/>
    </row>
    <row r="26" spans="1:4" ht="13.5" thickTop="1" x14ac:dyDescent="0.2">
      <c r="A26" s="14"/>
      <c r="B26" s="13"/>
      <c r="C26" s="36"/>
    </row>
    <row r="27" spans="1:4" ht="16.5" thickBot="1" x14ac:dyDescent="0.3">
      <c r="A27" s="41" t="s">
        <v>74</v>
      </c>
      <c r="B27" s="33">
        <f>B19/B25</f>
        <v>0.33097087378640777</v>
      </c>
      <c r="C27" s="37"/>
      <c r="D27" s="5"/>
    </row>
    <row r="28" spans="1:4" ht="16.5" thickTop="1" x14ac:dyDescent="0.25">
      <c r="A28" s="4"/>
      <c r="B28" s="6"/>
      <c r="D28" s="5"/>
    </row>
    <row r="29" spans="1:4" ht="15.75" x14ac:dyDescent="0.25">
      <c r="A29" s="7"/>
    </row>
    <row r="32" spans="1:4" ht="15.75" x14ac:dyDescent="0.2">
      <c r="A32" s="137" t="s">
        <v>100</v>
      </c>
      <c r="B32" s="122"/>
      <c r="C32" s="123"/>
    </row>
    <row r="33" spans="1:3" ht="15.75" x14ac:dyDescent="0.2">
      <c r="A33" s="124" t="s">
        <v>85</v>
      </c>
      <c r="B33" s="83"/>
      <c r="C33" s="2"/>
    </row>
    <row r="34" spans="1:3" ht="15" x14ac:dyDescent="0.2">
      <c r="A34" s="125" t="s">
        <v>86</v>
      </c>
      <c r="B34" s="83"/>
      <c r="C34" s="2"/>
    </row>
    <row r="35" spans="1:3" ht="15" x14ac:dyDescent="0.2">
      <c r="A35" s="125" t="s">
        <v>87</v>
      </c>
      <c r="B35" s="83"/>
      <c r="C35" s="2"/>
    </row>
    <row r="36" spans="1:3" ht="15" x14ac:dyDescent="0.2">
      <c r="A36" s="125" t="s">
        <v>88</v>
      </c>
      <c r="B36" s="83"/>
      <c r="C36" s="2"/>
    </row>
    <row r="37" spans="1:3" ht="15" x14ac:dyDescent="0.2">
      <c r="A37" s="125" t="s">
        <v>89</v>
      </c>
      <c r="B37" s="83"/>
      <c r="C37" s="2"/>
    </row>
    <row r="38" spans="1:3" x14ac:dyDescent="0.2">
      <c r="A38" s="126"/>
      <c r="B38" s="3"/>
      <c r="C38" s="127"/>
    </row>
  </sheetData>
  <phoneticPr fontId="2" type="noConversion"/>
  <printOptions horizontalCentered="1"/>
  <pageMargins left="0.75" right="0.75" top="1" bottom="1" header="0.5" footer="0.5"/>
  <pageSetup orientation="portrait" r:id="rId1"/>
  <headerFooter alignWithMargins="0"/>
  <webPublishItems count="1">
    <webPublishItem id="22918" divId="IDCTwoTierExample2_22918" sourceType="sheet" destinationFile="R:\Division\DFAS\IDCtrainingoverview\IDCTwoTierExample2_Fringe.html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zoomScaleNormal="100" workbookViewId="0">
      <selection activeCell="A34" sqref="A34"/>
    </sheetView>
  </sheetViews>
  <sheetFormatPr defaultRowHeight="12.75" x14ac:dyDescent="0.2"/>
  <cols>
    <col min="1" max="1" width="47.140625" customWidth="1"/>
    <col min="2" max="2" width="23.28515625" customWidth="1"/>
    <col min="3" max="3" width="18.140625" customWidth="1"/>
  </cols>
  <sheetData>
    <row r="1" spans="1:4" ht="15.75" x14ac:dyDescent="0.2">
      <c r="A1" s="131" t="s">
        <v>98</v>
      </c>
    </row>
    <row r="2" spans="1:4" ht="15.75" x14ac:dyDescent="0.2">
      <c r="A2" s="131" t="s">
        <v>97</v>
      </c>
    </row>
    <row r="3" spans="1:4" ht="15.75" x14ac:dyDescent="0.2">
      <c r="A3" s="131" t="s">
        <v>99</v>
      </c>
    </row>
    <row r="6" spans="1:4" x14ac:dyDescent="0.2">
      <c r="A6" s="53"/>
      <c r="B6" s="55"/>
      <c r="C6" s="49"/>
      <c r="D6" s="50"/>
    </row>
    <row r="7" spans="1:4" ht="15.75" x14ac:dyDescent="0.2">
      <c r="A7" s="132" t="s">
        <v>45</v>
      </c>
      <c r="B7" s="138" t="s">
        <v>22</v>
      </c>
      <c r="C7" s="133" t="s">
        <v>75</v>
      </c>
      <c r="D7" s="134" t="s">
        <v>42</v>
      </c>
    </row>
    <row r="8" spans="1:4" x14ac:dyDescent="0.2">
      <c r="A8" s="54"/>
      <c r="B8" s="56"/>
      <c r="C8" s="52"/>
      <c r="D8" s="57"/>
    </row>
    <row r="9" spans="1:4" ht="15" x14ac:dyDescent="0.2">
      <c r="A9" s="39" t="s">
        <v>46</v>
      </c>
      <c r="C9" s="15"/>
      <c r="D9" s="2"/>
    </row>
    <row r="10" spans="1:4" ht="15" x14ac:dyDescent="0.2">
      <c r="A10" s="40" t="s">
        <v>68</v>
      </c>
      <c r="B10" s="9">
        <f>Wksheet!F12</f>
        <v>90000</v>
      </c>
      <c r="C10" s="16">
        <f t="shared" ref="C10:C30" si="0">+B10/$B$48</f>
        <v>0.14174062718841623</v>
      </c>
      <c r="D10" s="19"/>
    </row>
    <row r="11" spans="1:4" ht="15.75" x14ac:dyDescent="0.25">
      <c r="A11" s="40" t="s">
        <v>70</v>
      </c>
      <c r="B11" s="10">
        <f>ROUND(B10*Fringe!B27,0)</f>
        <v>29787</v>
      </c>
      <c r="C11" s="16">
        <f t="shared" si="0"/>
        <v>4.6911422911792823E-2</v>
      </c>
      <c r="D11" s="20"/>
    </row>
    <row r="12" spans="1:4" ht="15.75" x14ac:dyDescent="0.25">
      <c r="A12" s="40" t="s">
        <v>53</v>
      </c>
      <c r="B12" s="10">
        <f>Wksheet!F24</f>
        <v>125000</v>
      </c>
      <c r="C12" s="16">
        <f t="shared" si="0"/>
        <v>0.19686198220613366</v>
      </c>
      <c r="D12" s="20"/>
    </row>
    <row r="13" spans="1:4" ht="15.75" x14ac:dyDescent="0.25">
      <c r="A13" s="40" t="s">
        <v>7</v>
      </c>
      <c r="B13" s="10">
        <f>Wksheet!F25</f>
        <v>13200</v>
      </c>
      <c r="C13" s="16">
        <f t="shared" si="0"/>
        <v>2.0788625320967712E-2</v>
      </c>
      <c r="D13" s="20"/>
    </row>
    <row r="14" spans="1:4" ht="15.75" x14ac:dyDescent="0.25">
      <c r="A14" s="40" t="s">
        <v>8</v>
      </c>
      <c r="B14" s="10">
        <f>Wksheet!F26</f>
        <v>6600</v>
      </c>
      <c r="C14" s="16">
        <f t="shared" si="0"/>
        <v>1.0394312660483856E-2</v>
      </c>
      <c r="D14" s="20"/>
    </row>
    <row r="15" spans="1:4" ht="15" x14ac:dyDescent="0.2">
      <c r="A15" s="40" t="s">
        <v>30</v>
      </c>
      <c r="B15" s="10">
        <f>Wksheet!F27</f>
        <v>22000</v>
      </c>
      <c r="C15" s="16">
        <f t="shared" si="0"/>
        <v>3.4647708868279524E-2</v>
      </c>
      <c r="D15" s="19"/>
    </row>
    <row r="16" spans="1:4" ht="15" x14ac:dyDescent="0.2">
      <c r="A16" s="40" t="s">
        <v>9</v>
      </c>
      <c r="B16" s="10">
        <f>Wksheet!F29</f>
        <v>5500</v>
      </c>
      <c r="C16" s="16">
        <f t="shared" si="0"/>
        <v>8.661927217069881E-3</v>
      </c>
      <c r="D16" s="19"/>
    </row>
    <row r="17" spans="1:4" ht="15" x14ac:dyDescent="0.2">
      <c r="A17" s="40" t="s">
        <v>10</v>
      </c>
      <c r="B17" s="10">
        <f>Wksheet!F30</f>
        <v>9000</v>
      </c>
      <c r="C17" s="16">
        <f t="shared" si="0"/>
        <v>1.4174062718841623E-2</v>
      </c>
      <c r="D17" s="19"/>
    </row>
    <row r="18" spans="1:4" ht="15" x14ac:dyDescent="0.2">
      <c r="A18" s="40" t="s">
        <v>11</v>
      </c>
      <c r="B18" s="10">
        <f>Wksheet!F31</f>
        <v>5500</v>
      </c>
      <c r="C18" s="16">
        <f t="shared" si="0"/>
        <v>8.661927217069881E-3</v>
      </c>
      <c r="D18" s="19"/>
    </row>
    <row r="19" spans="1:4" ht="15" x14ac:dyDescent="0.2">
      <c r="A19" s="40" t="s">
        <v>31</v>
      </c>
      <c r="B19" s="10">
        <f>Wksheet!F32</f>
        <v>2500</v>
      </c>
      <c r="C19" s="16">
        <f t="shared" si="0"/>
        <v>3.9372396441226731E-3</v>
      </c>
      <c r="D19" s="19"/>
    </row>
    <row r="20" spans="1:4" ht="15" x14ac:dyDescent="0.2">
      <c r="A20" s="40" t="s">
        <v>12</v>
      </c>
      <c r="B20" s="10">
        <f>Wksheet!F33</f>
        <v>50000</v>
      </c>
      <c r="C20" s="16">
        <f t="shared" si="0"/>
        <v>7.8744792882453465E-2</v>
      </c>
      <c r="D20" s="19"/>
    </row>
    <row r="21" spans="1:4" ht="15" x14ac:dyDescent="0.2">
      <c r="A21" s="40" t="s">
        <v>13</v>
      </c>
      <c r="B21" s="10">
        <f>Wksheet!F34</f>
        <v>5000</v>
      </c>
      <c r="C21" s="16">
        <f t="shared" si="0"/>
        <v>7.8744792882453462E-3</v>
      </c>
      <c r="D21" s="19"/>
    </row>
    <row r="22" spans="1:4" ht="15" x14ac:dyDescent="0.2">
      <c r="A22" s="40" t="s">
        <v>14</v>
      </c>
      <c r="B22" s="10">
        <f>Wksheet!F35</f>
        <v>4500</v>
      </c>
      <c r="C22" s="16">
        <f t="shared" si="0"/>
        <v>7.0870313594208114E-3</v>
      </c>
      <c r="D22" s="19"/>
    </row>
    <row r="23" spans="1:4" ht="15" x14ac:dyDescent="0.2">
      <c r="A23" s="40" t="s">
        <v>15</v>
      </c>
      <c r="B23" s="10">
        <f>Wksheet!F36</f>
        <v>1000</v>
      </c>
      <c r="C23" s="16">
        <f t="shared" si="0"/>
        <v>1.5748958576490692E-3</v>
      </c>
      <c r="D23" s="19"/>
    </row>
    <row r="24" spans="1:4" ht="15" x14ac:dyDescent="0.2">
      <c r="A24" s="40" t="s">
        <v>16</v>
      </c>
      <c r="B24" s="10">
        <f>Wksheet!F37</f>
        <v>3000</v>
      </c>
      <c r="C24" s="16">
        <f t="shared" si="0"/>
        <v>4.7246875729472079E-3</v>
      </c>
      <c r="D24" s="19"/>
    </row>
    <row r="25" spans="1:4" ht="15" x14ac:dyDescent="0.2">
      <c r="A25" s="40" t="s">
        <v>40</v>
      </c>
      <c r="B25" s="10">
        <f>Wksheet!F38</f>
        <v>5000</v>
      </c>
      <c r="C25" s="16">
        <f t="shared" si="0"/>
        <v>7.8744792882453462E-3</v>
      </c>
      <c r="D25" s="19"/>
    </row>
    <row r="26" spans="1:4" ht="15" x14ac:dyDescent="0.2">
      <c r="A26" s="40" t="s">
        <v>41</v>
      </c>
      <c r="B26" s="10">
        <f>Wksheet!F39</f>
        <v>15000</v>
      </c>
      <c r="C26" s="16">
        <f t="shared" si="0"/>
        <v>2.3623437864736037E-2</v>
      </c>
      <c r="D26" s="19"/>
    </row>
    <row r="27" spans="1:4" ht="15" x14ac:dyDescent="0.2">
      <c r="A27" s="40" t="s">
        <v>17</v>
      </c>
      <c r="B27" s="10">
        <f>Wksheet!F40</f>
        <v>900</v>
      </c>
      <c r="C27" s="16">
        <f t="shared" si="0"/>
        <v>1.4174062718841623E-3</v>
      </c>
      <c r="D27" s="19"/>
    </row>
    <row r="28" spans="1:4" ht="15" x14ac:dyDescent="0.2">
      <c r="A28" s="40" t="s">
        <v>18</v>
      </c>
      <c r="B28" s="10">
        <f>Wksheet!F42</f>
        <v>250</v>
      </c>
      <c r="C28" s="16">
        <f t="shared" si="0"/>
        <v>3.9372396441226729E-4</v>
      </c>
      <c r="D28" s="19"/>
    </row>
    <row r="29" spans="1:4" ht="15" x14ac:dyDescent="0.2">
      <c r="A29" s="40" t="s">
        <v>19</v>
      </c>
      <c r="B29" s="10">
        <f>Wksheet!F43</f>
        <v>300</v>
      </c>
      <c r="C29" s="16">
        <f t="shared" si="0"/>
        <v>4.7246875729472078E-4</v>
      </c>
      <c r="D29" s="19"/>
    </row>
    <row r="30" spans="1:4" ht="15" x14ac:dyDescent="0.2">
      <c r="A30" s="40" t="s">
        <v>20</v>
      </c>
      <c r="B30" s="10">
        <f>Wksheet!F44</f>
        <v>200</v>
      </c>
      <c r="C30" s="16">
        <f t="shared" si="0"/>
        <v>3.1497917152981385E-4</v>
      </c>
      <c r="D30" s="19"/>
    </row>
    <row r="31" spans="1:4" ht="15" x14ac:dyDescent="0.2">
      <c r="A31" s="40" t="s">
        <v>21</v>
      </c>
      <c r="B31" s="10">
        <f>Wksheet!F45</f>
        <v>400</v>
      </c>
      <c r="C31" s="16">
        <f>+B31/$B$48</f>
        <v>6.299583430596277E-4</v>
      </c>
      <c r="D31" s="19"/>
    </row>
    <row r="32" spans="1:4" ht="16.5" thickBot="1" x14ac:dyDescent="0.3">
      <c r="A32" s="43" t="s">
        <v>54</v>
      </c>
      <c r="B32" s="11">
        <f>SUM(B10:B31)</f>
        <v>394637</v>
      </c>
      <c r="C32" s="17">
        <f>SUM(C10:C31)</f>
        <v>0.62151217657505575</v>
      </c>
      <c r="D32" s="48"/>
    </row>
    <row r="33" spans="1:5" ht="9.9499999999999993" customHeight="1" thickTop="1" x14ac:dyDescent="0.2">
      <c r="A33" s="40"/>
      <c r="B33" s="8"/>
      <c r="C33" s="18"/>
      <c r="D33" s="19"/>
    </row>
    <row r="34" spans="1:5" ht="15.75" x14ac:dyDescent="0.25">
      <c r="A34" s="44" t="s">
        <v>55</v>
      </c>
      <c r="B34" s="8"/>
      <c r="C34" s="18"/>
      <c r="D34" s="20" t="s">
        <v>47</v>
      </c>
    </row>
    <row r="35" spans="1:5" ht="15.75" x14ac:dyDescent="0.25">
      <c r="A35" s="40" t="s">
        <v>104</v>
      </c>
      <c r="B35" s="9">
        <f>Wksheet!C12</f>
        <v>400000</v>
      </c>
      <c r="C35" s="18"/>
      <c r="D35" s="21"/>
    </row>
    <row r="36" spans="1:5" ht="15.75" x14ac:dyDescent="0.25">
      <c r="A36" s="40" t="s">
        <v>105</v>
      </c>
      <c r="B36" s="10">
        <f>Wksheet!C49</f>
        <v>132388.35</v>
      </c>
      <c r="C36" s="18"/>
      <c r="D36" s="21"/>
    </row>
    <row r="37" spans="1:5" ht="15.75" x14ac:dyDescent="0.25">
      <c r="A37" s="40" t="s">
        <v>102</v>
      </c>
      <c r="B37" s="10">
        <f>Wksheet!D12</f>
        <v>25000</v>
      </c>
      <c r="C37" s="18"/>
      <c r="D37" s="20"/>
    </row>
    <row r="38" spans="1:5" ht="15.75" x14ac:dyDescent="0.25">
      <c r="A38" s="40" t="s">
        <v>103</v>
      </c>
      <c r="B38" s="10">
        <f>Wksheet!D49</f>
        <v>8274.27</v>
      </c>
      <c r="C38" s="18"/>
      <c r="D38" s="20"/>
      <c r="E38" s="1"/>
    </row>
    <row r="39" spans="1:5" ht="15.75" x14ac:dyDescent="0.25">
      <c r="A39" s="40" t="s">
        <v>27</v>
      </c>
      <c r="B39" s="10">
        <f>Wksheet!C19+Wksheet!D19</f>
        <v>33400</v>
      </c>
      <c r="C39" s="18"/>
      <c r="D39" s="20"/>
    </row>
    <row r="40" spans="1:5" ht="15.75" x14ac:dyDescent="0.25">
      <c r="A40" s="40" t="s">
        <v>57</v>
      </c>
      <c r="B40" s="10">
        <f>Wksheet!C20+Wksheet!D20</f>
        <v>6200</v>
      </c>
      <c r="C40" s="18"/>
      <c r="D40" s="20"/>
    </row>
    <row r="41" spans="1:5" ht="15.75" x14ac:dyDescent="0.25">
      <c r="A41" s="40" t="s">
        <v>58</v>
      </c>
      <c r="B41" s="10">
        <f>Wksheet!C21+Wksheet!D21</f>
        <v>1650</v>
      </c>
      <c r="C41" s="18"/>
      <c r="D41" s="20"/>
    </row>
    <row r="42" spans="1:5" ht="15.75" x14ac:dyDescent="0.25">
      <c r="A42" s="40" t="s">
        <v>28</v>
      </c>
      <c r="B42" s="10">
        <f>Wksheet!C22+Wksheet!D22</f>
        <v>3050</v>
      </c>
      <c r="C42" s="18"/>
      <c r="D42" s="20"/>
    </row>
    <row r="43" spans="1:5" ht="15.75" x14ac:dyDescent="0.25">
      <c r="A43" s="40" t="s">
        <v>59</v>
      </c>
      <c r="B43" s="10">
        <f>Wksheet!C28+Wksheet!D28</f>
        <v>10000</v>
      </c>
      <c r="C43" s="18"/>
      <c r="D43" s="20"/>
    </row>
    <row r="44" spans="1:5" ht="15.75" x14ac:dyDescent="0.25">
      <c r="A44" s="40" t="s">
        <v>29</v>
      </c>
      <c r="B44" s="10">
        <f>Wksheet!C23+Wksheet!D23</f>
        <v>100000</v>
      </c>
      <c r="C44" s="18"/>
      <c r="D44" s="20"/>
    </row>
    <row r="45" spans="1:5" ht="15.75" x14ac:dyDescent="0.25">
      <c r="A45" s="45" t="s">
        <v>60</v>
      </c>
      <c r="B45" s="25">
        <f>SUM(B35:B44)</f>
        <v>719962.62</v>
      </c>
      <c r="C45" s="26"/>
      <c r="D45" s="27"/>
    </row>
    <row r="46" spans="1:5" ht="15.75" x14ac:dyDescent="0.25">
      <c r="A46" s="46" t="s">
        <v>59</v>
      </c>
      <c r="B46" s="12">
        <f>-B43</f>
        <v>-10000</v>
      </c>
      <c r="C46" s="18"/>
      <c r="D46" s="20" t="s">
        <v>47</v>
      </c>
    </row>
    <row r="47" spans="1:5" ht="15.75" x14ac:dyDescent="0.25">
      <c r="A47" s="46" t="s">
        <v>61</v>
      </c>
      <c r="B47" s="12">
        <v>-75000</v>
      </c>
      <c r="C47" s="18"/>
      <c r="D47" s="20" t="s">
        <v>47</v>
      </c>
    </row>
    <row r="48" spans="1:5" ht="16.5" thickBot="1" x14ac:dyDescent="0.3">
      <c r="A48" s="43" t="s">
        <v>71</v>
      </c>
      <c r="B48" s="11">
        <f>SUM(B45:B47)</f>
        <v>634962.62</v>
      </c>
      <c r="C48" s="28"/>
      <c r="D48" s="29" t="s">
        <v>47</v>
      </c>
    </row>
    <row r="49" spans="1:4" ht="16.5" thickTop="1" x14ac:dyDescent="0.25">
      <c r="A49" s="47" t="s">
        <v>74</v>
      </c>
      <c r="B49" s="22">
        <f>ROUND((B32/B48),4)</f>
        <v>0.62150000000000005</v>
      </c>
      <c r="C49" s="23"/>
      <c r="D49" s="24"/>
    </row>
    <row r="52" spans="1:4" ht="15.75" x14ac:dyDescent="0.2">
      <c r="A52" s="137" t="s">
        <v>42</v>
      </c>
      <c r="B52" s="122"/>
      <c r="C52" s="122"/>
      <c r="D52" s="123"/>
    </row>
    <row r="53" spans="1:4" ht="15.75" x14ac:dyDescent="0.2">
      <c r="A53" s="124" t="s">
        <v>90</v>
      </c>
      <c r="B53" s="83"/>
      <c r="C53" s="83"/>
      <c r="D53" s="2"/>
    </row>
    <row r="54" spans="1:4" ht="15" x14ac:dyDescent="0.2">
      <c r="A54" s="125" t="s">
        <v>106</v>
      </c>
      <c r="B54" s="83"/>
      <c r="C54" s="83"/>
      <c r="D54" s="2"/>
    </row>
    <row r="55" spans="1:4" ht="15" x14ac:dyDescent="0.2">
      <c r="A55" s="128" t="s">
        <v>91</v>
      </c>
      <c r="B55" s="129"/>
      <c r="C55" s="83"/>
      <c r="D55" s="2"/>
    </row>
    <row r="56" spans="1:4" ht="15" x14ac:dyDescent="0.2">
      <c r="A56" s="128" t="s">
        <v>92</v>
      </c>
      <c r="B56" s="129"/>
      <c r="C56" s="83"/>
      <c r="D56" s="2"/>
    </row>
    <row r="57" spans="1:4" ht="15" x14ac:dyDescent="0.2">
      <c r="A57" s="128" t="s">
        <v>93</v>
      </c>
      <c r="B57" s="83"/>
      <c r="C57" s="83"/>
      <c r="D57" s="2"/>
    </row>
    <row r="58" spans="1:4" ht="15" x14ac:dyDescent="0.2">
      <c r="A58" s="128" t="s">
        <v>94</v>
      </c>
      <c r="B58" s="83"/>
      <c r="C58" s="83"/>
      <c r="D58" s="2"/>
    </row>
    <row r="59" spans="1:4" ht="15" x14ac:dyDescent="0.2">
      <c r="A59" s="128" t="s">
        <v>95</v>
      </c>
      <c r="B59" s="83"/>
      <c r="C59" s="83"/>
      <c r="D59" s="2"/>
    </row>
    <row r="60" spans="1:4" ht="15" x14ac:dyDescent="0.2">
      <c r="A60" s="128" t="s">
        <v>96</v>
      </c>
      <c r="B60" s="83"/>
      <c r="C60" s="83"/>
      <c r="D60" s="2"/>
    </row>
    <row r="61" spans="1:4" ht="15" x14ac:dyDescent="0.2">
      <c r="A61" s="130"/>
      <c r="B61" s="3"/>
      <c r="C61" s="3"/>
      <c r="D61" s="127"/>
    </row>
    <row r="64" spans="1:4" ht="15.75" x14ac:dyDescent="0.2">
      <c r="A64" s="121"/>
    </row>
    <row r="67" spans="1:1" ht="15.75" x14ac:dyDescent="0.2">
      <c r="A67" s="121"/>
    </row>
  </sheetData>
  <phoneticPr fontId="2" type="noConversion"/>
  <printOptions horizontalCentered="1"/>
  <pageMargins left="0.25" right="0.25" top="0.66" bottom="0.56000000000000005" header="0.5" footer="0.5"/>
  <pageSetup scale="75" orientation="portrait" r:id="rId1"/>
  <headerFooter alignWithMargins="0"/>
  <webPublishItems count="1">
    <webPublishItem id="17819" divId="IDCTwoTierExample2_17819" sourceType="sheet" destinationFile="R:\Division\DFAS\IDCtrainingoverview\IDCTwoTierExample2_Indirect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Wksheet</vt:lpstr>
      <vt:lpstr>Fringe</vt:lpstr>
      <vt:lpstr>Indirect</vt:lpstr>
    </vt:vector>
  </TitlesOfParts>
  <Company>NIH\OD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IDC Two Tier Example 9/5/17</dc:title>
  <dc:subject>IDC Two Tier Example 9/5/17</dc:subject>
  <dc:creator>NIH/OD/OALM/OAMP/DFAS</dc:creator>
  <dc:description>508 compliant 9/11/17</dc:description>
  <cp:lastModifiedBy>Kaminski, Sue (NIH/OD) [E]</cp:lastModifiedBy>
  <cp:lastPrinted>2012-12-31T13:33:02Z</cp:lastPrinted>
  <dcterms:created xsi:type="dcterms:W3CDTF">2005-02-18T15:40:56Z</dcterms:created>
  <dcterms:modified xsi:type="dcterms:W3CDTF">2017-09-11T15:16:19Z</dcterms:modified>
</cp:coreProperties>
</file>